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80" yWindow="80" windowWidth="19440" windowHeight="11620" tabRatio="500" activeTab="0"/>
  </bookViews>
  <sheets>
    <sheet name="excel Kopie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<sst xmlns="http://schemas.openxmlformats.org/spreadsheetml/2006/main" count="20" uniqueCount="18">
  <si>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Monat</t>
  </si>
  <si>
    <t>Tag</t>
  </si>
  <si>
    <t>Tageszahl</t>
  </si>
  <si>
    <t>Deklination</t>
  </si>
  <si>
    <t>Sonnenhoehe</t>
  </si>
  <si>
    <t>Ort</t>
  </si>
  <si>
    <t>Berlin</t>
  </si>
  <si>
    <t>Lat</t>
  </si>
  <si>
    <t>Long</t>
  </si>
  <si>
    <t>Stunde</t>
  </si>
  <si>
    <t>Minute</t>
  </si>
  <si>
    <t>K=Pi/180</t>
  </si>
  <si>
    <t>Zeitgleichung</t>
  </si>
  <si>
    <t>sin(Sonnenhöhe)</t>
  </si>
  <si>
    <t>Stundenwinkel</t>
  </si>
  <si>
    <t>cos(Azimut)</t>
  </si>
  <si>
    <t>Azimut</t>
  </si>
  <si>
    <t>Jahresteil</t>
  </si>
</sst>
</file>

<file path=xl/styles.xml><?xml version="1.0" encoding="utf-8"?>
<styleSheet xmlns="http://schemas.openxmlformats.org/spreadsheetml/2006/main">
  <numFmts count="2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74" fontId="1" fillId="0" borderId="0" xfId="0" applyNumberFormat="1" applyFont="1" applyAlignment="1">
      <alignment horizont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workbookViewId="0" topLeftCell="A1">
      <selection activeCell="B7" sqref="B7"/>
    </sheetView>
  </sheetViews>
  <sheetFormatPr defaultColWidth="11.00390625" defaultRowHeight="12.75"/>
  <cols>
    <col min="1" max="1" width="8.625" style="0" customWidth="1"/>
    <col min="2" max="2" width="8.75390625" style="0" customWidth="1"/>
    <col min="3" max="3" width="6.125" style="4" customWidth="1"/>
    <col min="4" max="4" width="5.125" style="4" customWidth="1"/>
    <col min="5" max="6" width="9.875" style="4" customWidth="1"/>
    <col min="7" max="7" width="10.125" style="5" customWidth="1"/>
    <col min="8" max="8" width="15.25390625" style="12" customWidth="1"/>
    <col min="9" max="9" width="12.75390625" style="12" customWidth="1"/>
    <col min="10" max="10" width="13.00390625" style="9" customWidth="1"/>
    <col min="11" max="11" width="12.125" style="0" customWidth="1"/>
    <col min="12" max="12" width="10.75390625" style="8" customWidth="1"/>
  </cols>
  <sheetData>
    <row r="1" spans="3:26" s="1" customFormat="1" ht="12.75">
      <c r="C1" s="1" t="s">
        <v>0</v>
      </c>
      <c r="D1" s="1" t="s">
        <v>1</v>
      </c>
      <c r="E1" s="1" t="s">
        <v>2</v>
      </c>
      <c r="F1" s="1" t="s">
        <v>17</v>
      </c>
      <c r="G1" s="2" t="s">
        <v>3</v>
      </c>
      <c r="H1" s="6" t="s">
        <v>12</v>
      </c>
      <c r="I1" s="6" t="s">
        <v>14</v>
      </c>
      <c r="J1" s="7" t="s">
        <v>13</v>
      </c>
      <c r="K1" s="6" t="s">
        <v>4</v>
      </c>
      <c r="L1" s="7" t="s">
        <v>15</v>
      </c>
      <c r="M1" s="2" t="s">
        <v>16</v>
      </c>
      <c r="N1"/>
      <c r="O1"/>
      <c r="P1"/>
      <c r="Q1"/>
      <c r="R1"/>
      <c r="S1"/>
      <c r="T1"/>
      <c r="U1"/>
      <c r="V1"/>
      <c r="W1"/>
      <c r="X1"/>
      <c r="Y1"/>
      <c r="Z1"/>
    </row>
    <row r="2" spans="3:13" ht="12.75">
      <c r="C2" s="4">
        <v>1</v>
      </c>
      <c r="D2" s="4">
        <v>1</v>
      </c>
      <c r="E2" s="4">
        <v>1</v>
      </c>
      <c r="F2" s="4">
        <f>(E2-1+(($B$6-12+$B$7/60))/24)/365</f>
        <v>-0.00034246575342465754</v>
      </c>
      <c r="G2" s="5">
        <f>(0.006918-0.399912*COS(2*PI()*F2)+0.070257*SIN(2*PI()*F2)-0.006758*COS(4*F2*PI())+0.000907*SIN(4*F2*PI())-0.002697*COS(6*F2*PI())+0.00148*SIN(6*F2*PI()))/$B$9</f>
        <v>-23.06838879988182</v>
      </c>
      <c r="H2" s="10">
        <f>229.18*(0.000075+0.001868*COS(2*PI()*F2)-0.032077*SIN(2*PI()*F2)-0.014615*COS(4*PI()*F2)-0.040849*SIN(4*PI()*F2))</f>
        <v>-2.8480316149110982</v>
      </c>
      <c r="I2" s="12">
        <f>($B$6*60+$B$7+H2+4*$B$5-60)/4-180</f>
        <v>-47.30200790372777</v>
      </c>
      <c r="J2" s="9">
        <f>SIN($B$9*$B$4)*SIN($B$9*G2)+COS($B$9*$B$4)*COS($B$9*G2)*COS($B$9*I2)</f>
        <v>0.06884729616011032</v>
      </c>
      <c r="K2" s="2">
        <f>ASIN(J2)/$B$9</f>
        <v>3.9478485813876265</v>
      </c>
      <c r="L2" s="9">
        <f>-(SIN($B$9*$B$4)*J2-SIN($B$9*G2))/(COS($B$9*$B$4)*SIN(ACOS(J2)))</f>
        <v>-0.7352715774184628</v>
      </c>
      <c r="M2" s="2">
        <f>IF($B$6+$B$7/60&lt;=12+(15-$B$5)/15-H2/60,ACOS(L2)/$B$9,360-ACOS(L2)/$B$9)</f>
        <v>137.3324707381753</v>
      </c>
    </row>
    <row r="3" spans="1:13" ht="12.75">
      <c r="A3" t="s">
        <v>5</v>
      </c>
      <c r="B3" s="3" t="s">
        <v>6</v>
      </c>
      <c r="C3" s="4">
        <v>1</v>
      </c>
      <c r="D3" s="4">
        <v>15</v>
      </c>
      <c r="E3" s="4">
        <v>15</v>
      </c>
      <c r="F3" s="4">
        <f>(E3-1+(($B$6-12+$B$7/60))/24)/365</f>
        <v>0.03801369863013699</v>
      </c>
      <c r="G3" s="5">
        <f aca="true" t="shared" si="0" ref="G3:G26">(0.006918-0.399912*COS(2*PI()*F3)+0.070257*SIN(2*PI()*F3)-0.006758*COS(4*F3*PI())+0.000907*SIN(4*F3*PI())-0.002697*COS(6*F3*PI())+0.00148*SIN(6*F3*PI()))/$B$9</f>
        <v>-21.2952328794252</v>
      </c>
      <c r="H3" s="10">
        <f aca="true" t="shared" si="1" ref="H3:H26">229.18*(0.000075+0.001868*COS(2*PI()*F3)-0.032077*SIN(2*PI()*F3)-0.014615*COS(4*PI()*F3)-0.040849*SIN(4*PI()*F3))</f>
        <v>-8.584503267071225</v>
      </c>
      <c r="I3" s="12">
        <f aca="true" t="shared" si="2" ref="I3:I29">($B$6*60+$B$7+H3+4*$B$5-60)/4-180</f>
        <v>-48.73612581676781</v>
      </c>
      <c r="J3" s="9">
        <f aca="true" t="shared" si="3" ref="J3:J26">SIN($B$9*$B$4)*SIN($B$9*G3)+COS($B$9*$B$4)*COS($B$9*G3)*COS($B$9*I3)</f>
        <v>0.08585533629266029</v>
      </c>
      <c r="K3" s="2">
        <f aca="true" t="shared" si="4" ref="K3:K29">ASIN(J3)/$B$9</f>
        <v>4.92529438861807</v>
      </c>
      <c r="L3" s="9">
        <f aca="true" t="shared" si="5" ref="L3:L26">-(SIN($B$9*$B$4)*J3-SIN($B$9*G3))/(COS($B$9*$B$4)*SIN(ACOS(J3)))</f>
        <v>-0.7112442319656931</v>
      </c>
      <c r="M3" s="2">
        <f aca="true" t="shared" si="6" ref="M3:M26">IF($B$6+$B$7/60&lt;=12+(15-$B$5)/15-H3/60,ACOS(L3)/$B$9,360-ACOS(L3)/$B$9)</f>
        <v>135.33850813231777</v>
      </c>
    </row>
    <row r="4" spans="1:13" ht="12.75">
      <c r="A4" t="s">
        <v>7</v>
      </c>
      <c r="B4">
        <v>52.51</v>
      </c>
      <c r="C4" s="4">
        <v>2</v>
      </c>
      <c r="D4" s="4">
        <v>1</v>
      </c>
      <c r="E4" s="4">
        <v>32</v>
      </c>
      <c r="F4" s="4">
        <f>(E4-1+(($B$6-12+$B$7/60))/24)/365</f>
        <v>0.08458904109589041</v>
      </c>
      <c r="G4" s="5">
        <f t="shared" si="0"/>
        <v>-17.370674609903734</v>
      </c>
      <c r="H4" s="10">
        <f t="shared" si="1"/>
        <v>-13.148716723418696</v>
      </c>
      <c r="I4" s="12">
        <f t="shared" si="2"/>
        <v>-49.87717918085468</v>
      </c>
      <c r="J4" s="9">
        <f t="shared" si="3"/>
        <v>0.13745821774954964</v>
      </c>
      <c r="K4" s="2">
        <f t="shared" si="4"/>
        <v>7.900923258366843</v>
      </c>
      <c r="L4" s="9">
        <f t="shared" si="5"/>
        <v>-0.6761359204753421</v>
      </c>
      <c r="M4" s="2">
        <f t="shared" si="6"/>
        <v>132.5446446599398</v>
      </c>
    </row>
    <row r="5" spans="1:13" ht="12.75">
      <c r="A5" t="s">
        <v>8</v>
      </c>
      <c r="B5">
        <v>13.41</v>
      </c>
      <c r="C5" s="4">
        <v>2</v>
      </c>
      <c r="D5" s="4">
        <v>15</v>
      </c>
      <c r="E5" s="4">
        <v>46</v>
      </c>
      <c r="F5" s="4">
        <f aca="true" t="shared" si="7" ref="F4:F26">(E5-1+(($B$6-12+$B$7/60))/24)/365</f>
        <v>0.12294520547945205</v>
      </c>
      <c r="G5" s="5">
        <f t="shared" si="0"/>
        <v>-12.995229926241443</v>
      </c>
      <c r="H5" s="10">
        <f t="shared" si="1"/>
        <v>-14.25202707675253</v>
      </c>
      <c r="I5" s="12">
        <f t="shared" si="2"/>
        <v>-50.153006769188124</v>
      </c>
      <c r="J5" s="9">
        <f t="shared" si="3"/>
        <v>0.20157572663075893</v>
      </c>
      <c r="K5" s="2">
        <f t="shared" si="4"/>
        <v>11.629313287061809</v>
      </c>
      <c r="L5" s="9">
        <f t="shared" si="5"/>
        <v>-0.6454951407531498</v>
      </c>
      <c r="M5" s="2">
        <f t="shared" si="6"/>
        <v>130.20499183484517</v>
      </c>
    </row>
    <row r="6" spans="1:13" ht="12.75">
      <c r="A6" t="s">
        <v>9</v>
      </c>
      <c r="B6">
        <v>9</v>
      </c>
      <c r="C6" s="4">
        <v>3</v>
      </c>
      <c r="D6" s="4">
        <v>1</v>
      </c>
      <c r="E6" s="4">
        <v>60</v>
      </c>
      <c r="F6" s="4">
        <f t="shared" si="7"/>
        <v>0.1613013698630137</v>
      </c>
      <c r="G6" s="5">
        <f t="shared" si="0"/>
        <v>-7.926877752440211</v>
      </c>
      <c r="H6" s="10">
        <f t="shared" si="1"/>
        <v>-12.924350026823385</v>
      </c>
      <c r="I6" s="12">
        <f t="shared" si="2"/>
        <v>-49.82108750670585</v>
      </c>
      <c r="J6" s="9">
        <f t="shared" si="3"/>
        <v>0.27950961818140363</v>
      </c>
      <c r="K6" s="2">
        <f t="shared" si="4"/>
        <v>16.231211415720452</v>
      </c>
      <c r="L6" s="9">
        <f t="shared" si="5"/>
        <v>-0.6154999934788805</v>
      </c>
      <c r="M6" s="2">
        <f t="shared" si="6"/>
        <v>127.99040483287781</v>
      </c>
    </row>
    <row r="7" spans="1:13" ht="12.75">
      <c r="A7" t="s">
        <v>10</v>
      </c>
      <c r="B7">
        <v>0</v>
      </c>
      <c r="C7" s="4">
        <v>3</v>
      </c>
      <c r="D7" s="4">
        <v>15</v>
      </c>
      <c r="E7" s="4">
        <v>74</v>
      </c>
      <c r="F7" s="4">
        <f t="shared" si="7"/>
        <v>0.19965753424657534</v>
      </c>
      <c r="G7" s="5">
        <f t="shared" si="0"/>
        <v>-2.486209678916663</v>
      </c>
      <c r="H7" s="10">
        <f t="shared" si="1"/>
        <v>-9.670320982194138</v>
      </c>
      <c r="I7" s="12">
        <f t="shared" si="2"/>
        <v>-49.007580245548525</v>
      </c>
      <c r="J7" s="9">
        <f t="shared" si="3"/>
        <v>0.3644521448493738</v>
      </c>
      <c r="K7" s="2">
        <f t="shared" si="4"/>
        <v>21.3742288917973</v>
      </c>
      <c r="L7" s="9">
        <f t="shared" si="5"/>
        <v>-0.5867462922835319</v>
      </c>
      <c r="M7" s="2">
        <f t="shared" si="6"/>
        <v>125.92856417376593</v>
      </c>
    </row>
    <row r="8" spans="3:13" ht="12.75">
      <c r="C8" s="4">
        <v>4</v>
      </c>
      <c r="D8" s="4">
        <v>1</v>
      </c>
      <c r="E8" s="4">
        <v>91</v>
      </c>
      <c r="F8" s="4">
        <f t="shared" si="7"/>
        <v>0.24623287671232877</v>
      </c>
      <c r="G8" s="5">
        <f t="shared" si="0"/>
        <v>4.194058451559664</v>
      </c>
      <c r="H8" s="10">
        <f t="shared" si="1"/>
        <v>-4.41932576724771</v>
      </c>
      <c r="I8" s="12">
        <f t="shared" si="2"/>
        <v>-47.69483144181194</v>
      </c>
      <c r="J8" s="9">
        <f t="shared" si="3"/>
        <v>0.4665967653934064</v>
      </c>
      <c r="K8" s="2">
        <f t="shared" si="4"/>
        <v>27.814077169689334</v>
      </c>
      <c r="L8" s="9">
        <f t="shared" si="5"/>
        <v>-0.5518798640322465</v>
      </c>
      <c r="M8" s="2">
        <f t="shared" si="6"/>
        <v>123.49814516957686</v>
      </c>
    </row>
    <row r="9" spans="1:13" ht="12.75">
      <c r="A9" t="s">
        <v>11</v>
      </c>
      <c r="B9">
        <v>0.017453</v>
      </c>
      <c r="C9" s="4">
        <v>4</v>
      </c>
      <c r="D9" s="4">
        <v>15</v>
      </c>
      <c r="E9" s="4">
        <v>105</v>
      </c>
      <c r="F9" s="4">
        <f t="shared" si="7"/>
        <v>0.2845890410958904</v>
      </c>
      <c r="G9" s="5">
        <f t="shared" si="0"/>
        <v>9.436037942731998</v>
      </c>
      <c r="H9" s="10">
        <f t="shared" si="1"/>
        <v>-0.27333665278420516</v>
      </c>
      <c r="I9" s="12">
        <f t="shared" si="2"/>
        <v>-46.65833416319606</v>
      </c>
      <c r="J9" s="9">
        <f t="shared" si="3"/>
        <v>0.542170227152645</v>
      </c>
      <c r="K9" s="2">
        <f t="shared" si="4"/>
        <v>32.8320484384019</v>
      </c>
      <c r="L9" s="9">
        <f t="shared" si="5"/>
        <v>-0.5205953776529799</v>
      </c>
      <c r="M9" s="2">
        <f t="shared" si="6"/>
        <v>121.37423098180336</v>
      </c>
    </row>
    <row r="10" spans="3:13" ht="12.75">
      <c r="C10" s="4">
        <v>5</v>
      </c>
      <c r="D10" s="4">
        <v>1</v>
      </c>
      <c r="E10" s="4">
        <v>121</v>
      </c>
      <c r="F10" s="4">
        <f t="shared" si="7"/>
        <v>0.3284246575342466</v>
      </c>
      <c r="G10" s="5">
        <f t="shared" si="0"/>
        <v>14.791309036014534</v>
      </c>
      <c r="H10" s="10">
        <f t="shared" si="1"/>
        <v>2.991767077177986</v>
      </c>
      <c r="I10" s="12">
        <f t="shared" si="2"/>
        <v>-45.842058230705504</v>
      </c>
      <c r="J10" s="9">
        <f t="shared" si="3"/>
        <v>0.6125182937169463</v>
      </c>
      <c r="K10" s="2">
        <f t="shared" si="4"/>
        <v>37.77244865853678</v>
      </c>
      <c r="L10" s="9">
        <f t="shared" si="5"/>
        <v>-0.47954287616034397</v>
      </c>
      <c r="M10" s="2">
        <f t="shared" si="6"/>
        <v>118.65753951248983</v>
      </c>
    </row>
    <row r="11" spans="3:13" ht="12.75">
      <c r="C11" s="4">
        <v>5</v>
      </c>
      <c r="D11" s="4">
        <v>15</v>
      </c>
      <c r="E11" s="4">
        <v>135</v>
      </c>
      <c r="F11" s="4">
        <f t="shared" si="7"/>
        <v>0.3667808219178082</v>
      </c>
      <c r="G11" s="5">
        <f t="shared" si="0"/>
        <v>18.643811167022985</v>
      </c>
      <c r="H11" s="10">
        <f t="shared" si="1"/>
        <v>3.9280885636594856</v>
      </c>
      <c r="I11" s="12">
        <f t="shared" si="2"/>
        <v>-45.60797785908514</v>
      </c>
      <c r="J11" s="9">
        <f t="shared" si="3"/>
        <v>0.6570914834922617</v>
      </c>
      <c r="K11" s="2">
        <f t="shared" si="4"/>
        <v>41.07911669998066</v>
      </c>
      <c r="L11" s="9">
        <f t="shared" si="5"/>
        <v>-0.43960873985047255</v>
      </c>
      <c r="M11" s="2">
        <f t="shared" si="6"/>
        <v>116.08086540244804</v>
      </c>
    </row>
    <row r="12" spans="3:13" ht="12.75">
      <c r="C12" s="4">
        <v>6</v>
      </c>
      <c r="D12" s="4">
        <v>1</v>
      </c>
      <c r="E12" s="4">
        <v>152</v>
      </c>
      <c r="F12" s="4">
        <f t="shared" si="7"/>
        <v>0.41335616438356165</v>
      </c>
      <c r="G12" s="5">
        <f t="shared" si="0"/>
        <v>21.931882320118827</v>
      </c>
      <c r="H12" s="10">
        <f t="shared" si="1"/>
        <v>2.5861899889730044</v>
      </c>
      <c r="I12" s="12">
        <f t="shared" si="2"/>
        <v>-45.94345250275674</v>
      </c>
      <c r="J12" s="9">
        <f t="shared" si="3"/>
        <v>0.6889545520868536</v>
      </c>
      <c r="K12" s="2">
        <f t="shared" si="4"/>
        <v>43.548139352417046</v>
      </c>
      <c r="L12" s="9">
        <f t="shared" si="5"/>
        <v>-0.392511408197531</v>
      </c>
      <c r="M12" s="2">
        <f t="shared" si="6"/>
        <v>113.11275286849903</v>
      </c>
    </row>
    <row r="13" spans="3:13" ht="12.75">
      <c r="C13" s="4">
        <v>6</v>
      </c>
      <c r="D13" s="4">
        <v>15</v>
      </c>
      <c r="E13" s="4">
        <v>166</v>
      </c>
      <c r="F13" s="4">
        <f t="shared" si="7"/>
        <v>0.4517123287671233</v>
      </c>
      <c r="G13" s="5">
        <f t="shared" si="0"/>
        <v>23.28021948461225</v>
      </c>
      <c r="H13" s="10">
        <f t="shared" si="1"/>
        <v>-0.0007523435146760288</v>
      </c>
      <c r="I13" s="12">
        <f t="shared" si="2"/>
        <v>-46.59018808587868</v>
      </c>
      <c r="J13" s="9">
        <f t="shared" si="3"/>
        <v>0.6978034574954372</v>
      </c>
      <c r="K13" s="2">
        <f t="shared" si="4"/>
        <v>44.25178133635832</v>
      </c>
      <c r="L13" s="9">
        <f t="shared" si="5"/>
        <v>-0.3634521405886264</v>
      </c>
      <c r="M13" s="2">
        <f t="shared" si="6"/>
        <v>111.31422143886265</v>
      </c>
    </row>
    <row r="14" spans="3:13" ht="12.75">
      <c r="C14" s="4">
        <v>7</v>
      </c>
      <c r="D14" s="4">
        <v>1</v>
      </c>
      <c r="E14" s="4">
        <v>182</v>
      </c>
      <c r="F14" s="4">
        <f t="shared" si="7"/>
        <v>0.49554794520547946</v>
      </c>
      <c r="G14" s="5">
        <f t="shared" si="0"/>
        <v>23.18524121996604</v>
      </c>
      <c r="H14" s="10">
        <f t="shared" si="1"/>
        <v>-3.437109950923601</v>
      </c>
      <c r="I14" s="12">
        <f t="shared" si="2"/>
        <v>-47.44927748773091</v>
      </c>
      <c r="J14" s="9">
        <f t="shared" si="3"/>
        <v>0.6907314051738369</v>
      </c>
      <c r="K14" s="2">
        <f t="shared" si="4"/>
        <v>43.688766074576506</v>
      </c>
      <c r="L14" s="9">
        <f t="shared" si="5"/>
        <v>-0.350734430864762</v>
      </c>
      <c r="M14" s="2">
        <f t="shared" si="6"/>
        <v>110.5340953290496</v>
      </c>
    </row>
    <row r="15" spans="3:13" ht="12.75">
      <c r="C15" s="4">
        <v>7</v>
      </c>
      <c r="D15" s="4">
        <v>15</v>
      </c>
      <c r="E15" s="4">
        <v>196</v>
      </c>
      <c r="F15" s="4">
        <f t="shared" si="7"/>
        <v>0.5339041095890411</v>
      </c>
      <c r="G15" s="5">
        <f t="shared" si="0"/>
        <v>21.683355810461364</v>
      </c>
      <c r="H15" s="10">
        <f t="shared" si="1"/>
        <v>-5.766080748262255</v>
      </c>
      <c r="I15" s="12">
        <f t="shared" si="2"/>
        <v>-48.03152018706558</v>
      </c>
      <c r="J15" s="9">
        <f t="shared" si="3"/>
        <v>0.6713713003086794</v>
      </c>
      <c r="K15" s="2">
        <f t="shared" si="4"/>
        <v>42.17369767646782</v>
      </c>
      <c r="L15" s="9">
        <f t="shared" si="5"/>
        <v>-0.36186824827568187</v>
      </c>
      <c r="M15" s="2">
        <f t="shared" si="6"/>
        <v>111.21683996757201</v>
      </c>
    </row>
    <row r="16" spans="3:13" ht="12.75">
      <c r="C16" s="4">
        <v>8</v>
      </c>
      <c r="D16" s="4">
        <v>1</v>
      </c>
      <c r="E16" s="4">
        <v>213</v>
      </c>
      <c r="F16" s="4">
        <f t="shared" si="7"/>
        <v>0.5804794520547946</v>
      </c>
      <c r="G16" s="5">
        <f t="shared" si="0"/>
        <v>18.254678426062497</v>
      </c>
      <c r="H16" s="10">
        <f t="shared" si="1"/>
        <v>-6.508533258742961</v>
      </c>
      <c r="I16" s="12">
        <f t="shared" si="2"/>
        <v>-48.21713331468575</v>
      </c>
      <c r="J16" s="9">
        <f t="shared" si="3"/>
        <v>0.6336741870966062</v>
      </c>
      <c r="K16" s="2">
        <f t="shared" si="4"/>
        <v>39.322379669442846</v>
      </c>
      <c r="L16" s="9">
        <f t="shared" si="5"/>
        <v>-0.4025838477036874</v>
      </c>
      <c r="M16" s="2">
        <f t="shared" si="6"/>
        <v>113.74171329284387</v>
      </c>
    </row>
    <row r="17" spans="3:13" ht="12.75">
      <c r="C17" s="4">
        <v>8</v>
      </c>
      <c r="D17" s="4">
        <v>15</v>
      </c>
      <c r="E17" s="4">
        <v>227</v>
      </c>
      <c r="F17" s="4">
        <f t="shared" si="7"/>
        <v>0.6188356164383562</v>
      </c>
      <c r="G17" s="5">
        <f t="shared" si="0"/>
        <v>14.33939501038536</v>
      </c>
      <c r="H17" s="10">
        <f t="shared" si="1"/>
        <v>-4.8968837341386635</v>
      </c>
      <c r="I17" s="12">
        <f t="shared" si="2"/>
        <v>-47.81422093353467</v>
      </c>
      <c r="J17" s="9">
        <f t="shared" si="3"/>
        <v>0.5925007501253801</v>
      </c>
      <c r="K17" s="2">
        <f t="shared" si="4"/>
        <v>36.33527955268796</v>
      </c>
      <c r="L17" s="9">
        <f t="shared" si="5"/>
        <v>-0.4537212653241353</v>
      </c>
      <c r="M17" s="2">
        <f t="shared" si="6"/>
        <v>116.98464901381233</v>
      </c>
    </row>
    <row r="18" spans="3:13" ht="12.75">
      <c r="C18" s="4">
        <v>9</v>
      </c>
      <c r="D18" s="4">
        <v>1</v>
      </c>
      <c r="E18" s="4">
        <v>244</v>
      </c>
      <c r="F18" s="4">
        <f t="shared" si="7"/>
        <v>0.6654109589041096</v>
      </c>
      <c r="G18" s="5">
        <f t="shared" si="0"/>
        <v>8.61642545360105</v>
      </c>
      <c r="H18" s="10">
        <f t="shared" si="1"/>
        <v>-0.41410830962500134</v>
      </c>
      <c r="I18" s="12">
        <f t="shared" si="2"/>
        <v>-46.69352707740626</v>
      </c>
      <c r="J18" s="9">
        <f t="shared" si="3"/>
        <v>0.531629395297217</v>
      </c>
      <c r="K18" s="2">
        <f t="shared" si="4"/>
        <v>32.116151019126924</v>
      </c>
      <c r="L18" s="9">
        <f t="shared" si="5"/>
        <v>-0.5276530648993722</v>
      </c>
      <c r="M18" s="2">
        <f t="shared" si="6"/>
        <v>121.84906080967599</v>
      </c>
    </row>
    <row r="19" spans="3:13" ht="12.75">
      <c r="C19" s="4">
        <v>9</v>
      </c>
      <c r="D19" s="4">
        <v>15</v>
      </c>
      <c r="E19" s="4">
        <v>258</v>
      </c>
      <c r="F19" s="4">
        <f t="shared" si="7"/>
        <v>0.7037671232876712</v>
      </c>
      <c r="G19" s="5">
        <f t="shared" si="0"/>
        <v>3.391027807719686</v>
      </c>
      <c r="H19" s="10">
        <f t="shared" si="1"/>
        <v>4.599739455423456</v>
      </c>
      <c r="I19" s="12">
        <f t="shared" si="2"/>
        <v>-45.44006513614414</v>
      </c>
      <c r="J19" s="9">
        <f t="shared" si="3"/>
        <v>0.4732417737430315</v>
      </c>
      <c r="K19" s="2">
        <f t="shared" si="4"/>
        <v>28.245407094417253</v>
      </c>
      <c r="L19" s="9">
        <f t="shared" si="5"/>
        <v>-0.5900120802271565</v>
      </c>
      <c r="M19" s="2">
        <f t="shared" si="6"/>
        <v>126.15997991640822</v>
      </c>
    </row>
    <row r="20" spans="3:13" ht="12.75">
      <c r="C20" s="4">
        <v>10</v>
      </c>
      <c r="D20" s="4">
        <v>1</v>
      </c>
      <c r="E20" s="4">
        <v>274</v>
      </c>
      <c r="F20" s="4">
        <f t="shared" si="7"/>
        <v>0.7476027397260274</v>
      </c>
      <c r="G20" s="5">
        <f t="shared" si="0"/>
        <v>-2.817206089207879</v>
      </c>
      <c r="H20" s="10">
        <f t="shared" si="1"/>
        <v>10.427279838446367</v>
      </c>
      <c r="I20" s="12">
        <f t="shared" si="2"/>
        <v>-43.98318004038842</v>
      </c>
      <c r="J20" s="9">
        <f t="shared" si="3"/>
        <v>0.3984185469438277</v>
      </c>
      <c r="K20" s="2">
        <f t="shared" si="4"/>
        <v>23.47974489731914</v>
      </c>
      <c r="L20" s="9">
        <f t="shared" si="5"/>
        <v>-0.6543289552203599</v>
      </c>
      <c r="M20" s="2">
        <f t="shared" si="6"/>
        <v>130.87098077023012</v>
      </c>
    </row>
    <row r="21" spans="3:13" ht="12.75">
      <c r="C21" s="4">
        <v>10</v>
      </c>
      <c r="D21" s="4">
        <v>15</v>
      </c>
      <c r="E21" s="4">
        <v>288</v>
      </c>
      <c r="F21" s="4">
        <f t="shared" si="7"/>
        <v>0.785958904109589</v>
      </c>
      <c r="G21" s="5">
        <f t="shared" si="0"/>
        <v>-8.171292687742229</v>
      </c>
      <c r="H21" s="10">
        <f t="shared" si="1"/>
        <v>14.378774759038507</v>
      </c>
      <c r="I21" s="12">
        <f t="shared" si="2"/>
        <v>-42.99530631024038</v>
      </c>
      <c r="J21" s="9">
        <f t="shared" si="3"/>
        <v>0.32787382733575676</v>
      </c>
      <c r="K21" s="2">
        <f t="shared" si="4"/>
        <v>19.14009695976287</v>
      </c>
      <c r="L21" s="9">
        <f t="shared" si="5"/>
        <v>-0.6996325102038439</v>
      </c>
      <c r="M21" s="2">
        <f t="shared" si="6"/>
        <v>134.39978023569498</v>
      </c>
    </row>
    <row r="22" spans="3:13" ht="12.75">
      <c r="C22" s="4">
        <v>11</v>
      </c>
      <c r="D22" s="4">
        <v>1</v>
      </c>
      <c r="E22" s="4">
        <v>305</v>
      </c>
      <c r="F22" s="4">
        <f t="shared" si="7"/>
        <v>0.8325342465753425</v>
      </c>
      <c r="G22" s="5">
        <f t="shared" si="0"/>
        <v>-14.148906804406026</v>
      </c>
      <c r="H22" s="10">
        <f t="shared" si="1"/>
        <v>16.37815640995881</v>
      </c>
      <c r="I22" s="12">
        <f t="shared" si="2"/>
        <v>-42.4954608975103</v>
      </c>
      <c r="J22" s="9">
        <f t="shared" si="3"/>
        <v>0.24120699891670028</v>
      </c>
      <c r="K22" s="2">
        <f t="shared" si="4"/>
        <v>13.95802329735395</v>
      </c>
      <c r="L22" s="9">
        <f t="shared" si="5"/>
        <v>-0.7378547485129052</v>
      </c>
      <c r="M22" s="2">
        <f t="shared" si="6"/>
        <v>137.55129765571817</v>
      </c>
    </row>
    <row r="23" spans="3:13" ht="12.75">
      <c r="C23" s="4">
        <v>11</v>
      </c>
      <c r="D23" s="4">
        <v>15</v>
      </c>
      <c r="E23" s="4">
        <v>319</v>
      </c>
      <c r="F23" s="4">
        <f t="shared" si="7"/>
        <v>0.8708904109589041</v>
      </c>
      <c r="G23" s="5">
        <f t="shared" si="0"/>
        <v>-18.270953984167296</v>
      </c>
      <c r="H23" s="10">
        <f t="shared" si="1"/>
        <v>15.164888261348771</v>
      </c>
      <c r="I23" s="12">
        <f t="shared" si="2"/>
        <v>-42.79877793466281</v>
      </c>
      <c r="J23" s="9">
        <f t="shared" si="3"/>
        <v>0.17532216253449656</v>
      </c>
      <c r="K23" s="2">
        <f t="shared" si="4"/>
        <v>10.097575752736741</v>
      </c>
      <c r="L23" s="9">
        <f t="shared" si="5"/>
        <v>-0.7553560586677884</v>
      </c>
      <c r="M23" s="2">
        <f t="shared" si="6"/>
        <v>139.05882176927017</v>
      </c>
    </row>
    <row r="24" spans="3:13" ht="12.75">
      <c r="C24" s="4">
        <v>12</v>
      </c>
      <c r="D24" s="4">
        <v>1</v>
      </c>
      <c r="E24" s="4">
        <v>335</v>
      </c>
      <c r="F24" s="4">
        <f t="shared" si="7"/>
        <v>0.9147260273972603</v>
      </c>
      <c r="G24" s="5">
        <f t="shared" si="0"/>
        <v>-21.6714525116163</v>
      </c>
      <c r="H24" s="10">
        <f t="shared" si="1"/>
        <v>10.75412230589794</v>
      </c>
      <c r="I24" s="12">
        <f t="shared" si="2"/>
        <v>-43.901469423525526</v>
      </c>
      <c r="J24" s="9">
        <f t="shared" si="3"/>
        <v>0.11454675044755563</v>
      </c>
      <c r="K24" s="2">
        <f t="shared" si="4"/>
        <v>6.577593249167297</v>
      </c>
      <c r="L24" s="9">
        <f t="shared" si="5"/>
        <v>-0.761070033302847</v>
      </c>
      <c r="M24" s="2">
        <f t="shared" si="6"/>
        <v>139.56095974413222</v>
      </c>
    </row>
    <row r="25" spans="3:13" ht="12.75">
      <c r="C25" s="4">
        <v>12</v>
      </c>
      <c r="D25" s="4">
        <v>15</v>
      </c>
      <c r="E25" s="4">
        <v>349</v>
      </c>
      <c r="F25" s="4">
        <f t="shared" si="7"/>
        <v>0.9530821917808219</v>
      </c>
      <c r="G25" s="5">
        <f t="shared" si="0"/>
        <v>-23.21267094316967</v>
      </c>
      <c r="H25" s="10">
        <f t="shared" si="1"/>
        <v>4.984053950250845</v>
      </c>
      <c r="I25" s="12">
        <f t="shared" si="2"/>
        <v>-45.34398651243728</v>
      </c>
      <c r="J25" s="9">
        <f t="shared" si="3"/>
        <v>0.08042584556512467</v>
      </c>
      <c r="K25" s="2">
        <f t="shared" si="4"/>
        <v>4.613121080495305</v>
      </c>
      <c r="L25" s="9">
        <f t="shared" si="5"/>
        <v>-0.7548712134509157</v>
      </c>
      <c r="M25" s="2">
        <f t="shared" si="6"/>
        <v>139.01644789686816</v>
      </c>
    </row>
    <row r="26" spans="3:13" ht="12.75">
      <c r="C26" s="4">
        <v>12</v>
      </c>
      <c r="D26" s="4">
        <v>31</v>
      </c>
      <c r="E26" s="4">
        <v>365</v>
      </c>
      <c r="F26" s="4">
        <f t="shared" si="7"/>
        <v>0.9969178082191781</v>
      </c>
      <c r="G26" s="5">
        <f t="shared" si="0"/>
        <v>-23.13905690864408</v>
      </c>
      <c r="H26" s="10">
        <f t="shared" si="1"/>
        <v>-2.3968696245038434</v>
      </c>
      <c r="I26" s="12">
        <f t="shared" si="2"/>
        <v>-47.18921740612598</v>
      </c>
      <c r="J26" s="9">
        <f t="shared" si="3"/>
        <v>0.06855637531459463</v>
      </c>
      <c r="K26" s="2">
        <f t="shared" si="4"/>
        <v>3.9311402876063246</v>
      </c>
      <c r="L26" s="9">
        <f t="shared" si="5"/>
        <v>-0.7367449816612616</v>
      </c>
      <c r="M26" s="2">
        <f t="shared" si="6"/>
        <v>137.45717496322322</v>
      </c>
    </row>
    <row r="27" spans="1:12" ht="12.75">
      <c r="A27" t="s">
        <v>0</v>
      </c>
      <c r="B27">
        <v>9</v>
      </c>
      <c r="F27"/>
      <c r="G27"/>
      <c r="H27" s="11"/>
      <c r="I27"/>
      <c r="J27"/>
      <c r="L27"/>
    </row>
    <row r="28" spans="1:12" ht="12.75">
      <c r="A28" t="s">
        <v>1</v>
      </c>
      <c r="B28">
        <v>15</v>
      </c>
      <c r="F28"/>
      <c r="G28"/>
      <c r="H28" s="11"/>
      <c r="I28"/>
      <c r="J28"/>
      <c r="L28"/>
    </row>
    <row r="29" spans="5:13" ht="12.75">
      <c r="E29" s="4">
        <f>(B27-1)*30.3+B28</f>
        <v>257.4</v>
      </c>
      <c r="F29" s="4">
        <f>(E29-1+(($B$6+$B$7/60)-12)/24)/365</f>
        <v>0.7021232876712328</v>
      </c>
      <c r="G29" s="5">
        <f>(0.006918-0.399912*COS(2*PI()*F29)+0.070257*SIN(2*PI()*F29)-0.006758*COS(2*F29*PI())+0.000907*SIN(2*F29*PI())-0.002697*COS(3*F29*PI())+0.00148*SIN(3*F29*PI()))/$B$9</f>
        <v>3.28793532178715</v>
      </c>
      <c r="H29" s="10">
        <f>229.18*(0.000075+0.001868*COS(2*PI()*F29)-0.032077*SIN(2*PI()*F29)-0.014615*COS(2*2*PI()*F29)-0.040849*SIN(2*2*PI()*F29))</f>
        <v>4.374268333709858</v>
      </c>
      <c r="I29" s="12">
        <f t="shared" si="2"/>
        <v>-45.49643291657253</v>
      </c>
      <c r="J29" s="9">
        <f>SIN($B$9*$B$4)*SIN($B$9*G29)+COS($B$9*$B$4)*COS($B$9*G29)*COS($B$9*I29)</f>
        <v>0.4714351938607181</v>
      </c>
      <c r="K29" s="2">
        <f t="shared" si="4"/>
        <v>28.12796989654931</v>
      </c>
      <c r="L29" s="9">
        <f>-(SIN($B$9*$B$4)*J29-SIN($B$9*G29))/(COS($B$9*$B$4)*SIN(ACOS(J29)))</f>
        <v>-0.5900402727807176</v>
      </c>
      <c r="M29" s="2">
        <f>IF($B$6+$B$7/60&lt;=12+(15-$B$5)/15-H29/60,ACOS(L29)/$B$9,360-ACOS(L29)/$B$9)</f>
        <v>126.16198062632311</v>
      </c>
    </row>
  </sheetData>
  <printOptions gridLines="1"/>
  <pageMargins left="0.787401575" right="0.787401575" top="0.984251969" bottom="0.984251969" header="0.5" footer="0.5"/>
  <pageSetup orientation="portrait" paperSize="9"/>
  <headerFooter alignWithMargins="0">
    <oddHeader>&amp;C&amp;F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Jürgen Giesen</cp:lastModifiedBy>
  <dcterms:created xsi:type="dcterms:W3CDTF">2005-02-16T19:20:53Z</dcterms:created>
  <dcterms:modified xsi:type="dcterms:W3CDTF">2016-05-15T13:39:50Z</dcterms:modified>
  <cp:category/>
  <cp:version/>
  <cp:contentType/>
  <cp:contentStatus/>
</cp:coreProperties>
</file>